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<sst xmlns="http://schemas.openxmlformats.org/spreadsheetml/2006/main" count="89" uniqueCount="89">
  <si>
    <t>Projektowanie transformatora wyjsciowego</t>
  </si>
  <si>
    <t>przeciwsobnego wzmacnizcza mocy w klasie A lub AB  (RJB 1999)</t>
  </si>
  <si>
    <t>jasiu@mif.pg.gda.pl</t>
  </si>
  <si>
    <t>Dane wyjściowe</t>
  </si>
  <si>
    <t>Wyjściowe dane materiałowe</t>
  </si>
  <si>
    <t>(określone na podstawie projektu wzmacniacza)</t>
  </si>
  <si>
    <t>rezystancja obciążenia (ohm)</t>
  </si>
  <si>
    <t>R0 =</t>
  </si>
  <si>
    <t>ampltuda indukcji (Gs)</t>
  </si>
  <si>
    <t xml:space="preserve">B = </t>
  </si>
  <si>
    <t>rezystancja anodowa (ohm)</t>
  </si>
  <si>
    <t>Raa =</t>
  </si>
  <si>
    <t>przenikalność rdzenia</t>
  </si>
  <si>
    <t>mu =</t>
  </si>
  <si>
    <t>moc wyjściowa (W, sinus)</t>
  </si>
  <si>
    <t>P0 =</t>
  </si>
  <si>
    <t>sprawność transformatora</t>
  </si>
  <si>
    <t>eta =</t>
  </si>
  <si>
    <t>częstotliwość dolna (Hz, -3dB)</t>
  </si>
  <si>
    <t>Fd =</t>
  </si>
  <si>
    <t>wsp. wypełnienia rdzenia Fe</t>
  </si>
  <si>
    <t>alpha =</t>
  </si>
  <si>
    <t>częstotliwość górna (Hz, -3dB)</t>
  </si>
  <si>
    <t>Fg =</t>
  </si>
  <si>
    <t>wsp. wypełnienia okna Cu</t>
  </si>
  <si>
    <t>beta =</t>
  </si>
  <si>
    <t>rezystancja wewn. lampy (ohm)</t>
  </si>
  <si>
    <t>Ri =</t>
  </si>
  <si>
    <t>gęstość prądu (A/mm**2)</t>
  </si>
  <si>
    <t>sigma =</t>
  </si>
  <si>
    <t>prąd spoczynkowy (mA)</t>
  </si>
  <si>
    <t>I0 =</t>
  </si>
  <si>
    <t>Pożądane parametry transformatora</t>
  </si>
  <si>
    <t>Pożądane wymiary rdzenia</t>
  </si>
  <si>
    <t>ind. pierwotna (H, min)</t>
  </si>
  <si>
    <t>Li =</t>
  </si>
  <si>
    <t>wymiary obrysowe (przekrój okna * przekrój rdzenia)</t>
  </si>
  <si>
    <t>ind. rozproszenia (H, max)</t>
  </si>
  <si>
    <t>Lr =</t>
  </si>
  <si>
    <t>(cm**4)</t>
  </si>
  <si>
    <t>S * F =</t>
  </si>
  <si>
    <t>przekładnia</t>
  </si>
  <si>
    <t>Naa:N0 =</t>
  </si>
  <si>
    <t>Zdobyty rdzeń</t>
  </si>
  <si>
    <t>Proponowane uzwojenie</t>
  </si>
  <si>
    <t>(rzeczywiste parametry posiadanego rdzenia)</t>
  </si>
  <si>
    <t>powierzchnia przekroju (cm2)</t>
  </si>
  <si>
    <t>S =</t>
  </si>
  <si>
    <t>pierwotne (całkowite)</t>
  </si>
  <si>
    <t>Naa =</t>
  </si>
  <si>
    <t>droga strumienia (cm)</t>
  </si>
  <si>
    <t>lFe =</t>
  </si>
  <si>
    <t>wtórne</t>
  </si>
  <si>
    <t>N0 =</t>
  </si>
  <si>
    <t>długość zwoju (cm)</t>
  </si>
  <si>
    <t>lCu =</t>
  </si>
  <si>
    <t>Wykonane uzwojenie</t>
  </si>
  <si>
    <t>Parametry transformatora</t>
  </si>
  <si>
    <t>pierwotne</t>
  </si>
  <si>
    <t>Naa =</t>
  </si>
  <si>
    <t>ind. pierwotna (H)</t>
  </si>
  <si>
    <t>Li =</t>
  </si>
  <si>
    <t>wtórne</t>
  </si>
  <si>
    <t>N0 =</t>
  </si>
  <si>
    <t>ind. rozproszenia (H)</t>
  </si>
  <si>
    <t>Lr =</t>
  </si>
  <si>
    <t>wysokość uzwojenia (cm)</t>
  </si>
  <si>
    <t>h =</t>
  </si>
  <si>
    <t>rezystancja anodowa (ohm)</t>
  </si>
  <si>
    <t>Raa =</t>
  </si>
  <si>
    <t>sum. grubość uzwojeń (cm)</t>
  </si>
  <si>
    <t>a =</t>
  </si>
  <si>
    <t>grubość przekładki (cm)</t>
  </si>
  <si>
    <t>h12 =</t>
  </si>
  <si>
    <t>ind. rozproszenia przy uzwojeniu sekcjonowanym (H)</t>
  </si>
  <si>
    <t>Lr(2) =</t>
  </si>
  <si>
    <t>Minimalna średnica przewodu</t>
  </si>
  <si>
    <t>Zastosowano</t>
  </si>
  <si>
    <t>Rezystancja uzwojeń</t>
  </si>
  <si>
    <t>wtórne (mm)</t>
  </si>
  <si>
    <t>wtórne (ohm)</t>
  </si>
  <si>
    <t>rp =</t>
  </si>
  <si>
    <t>pierwotne (mm)</t>
  </si>
  <si>
    <t>pierwotne (ohm)</t>
  </si>
  <si>
    <t>rw =</t>
  </si>
  <si>
    <t>sprawność</t>
  </si>
  <si>
    <t>eta =</t>
  </si>
  <si>
    <t>powierzchnia uzwojeń (cm2)</t>
  </si>
  <si>
    <t>F =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</si>
</sst>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.00E+00"/>
    <numFmt numFmtId="166" formatCode="0.00"/>
    <numFmt numFmtId="167" formatCode="0"/>
    <numFmt numFmtId="168" formatCode="0.0"/>
  </numFmts>
  <fonts count="5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b/>
      <i/>
      <sz val="10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1" xfId="0" applyAlignment="1">
      <alignment horizontal="left"/>
    </xf>
    <xf numFmtId="164" fontId="1" fillId="0" borderId="2" xfId="0" applyAlignment="1">
      <alignment horizontal="left"/>
    </xf>
    <xf numFmtId="164" fontId="1" fillId="0" borderId="3" xfId="0" applyAlignment="1">
      <alignment horizontal="left"/>
    </xf>
    <xf numFmtId="164" fontId="2" fillId="0" borderId="4" xfId="0" applyAlignment="1">
      <alignment horizontal="left"/>
    </xf>
    <xf numFmtId="164" fontId="1" fillId="0" borderId="0" xfId="0" applyAlignment="1">
      <alignment horizontal="left"/>
    </xf>
    <xf numFmtId="164" fontId="1" fillId="0" borderId="5" xfId="0" applyAlignment="1">
      <alignment horizontal="left"/>
    </xf>
    <xf numFmtId="164" fontId="3" fillId="0" borderId="0" xfId="0" applyAlignment="1">
      <alignment horizontal="center"/>
    </xf>
    <xf numFmtId="164" fontId="3" fillId="0" borderId="6" xfId="0" applyAlignment="1">
      <alignment horizontal="left"/>
    </xf>
    <xf numFmtId="164" fontId="3" fillId="0" borderId="7" xfId="0" applyAlignment="1">
      <alignment horizontal="left"/>
    </xf>
    <xf numFmtId="164" fontId="1" fillId="0" borderId="7" xfId="0" applyAlignment="1">
      <alignment horizontal="left"/>
    </xf>
    <xf numFmtId="164" fontId="1" fillId="0" borderId="8" xfId="0" applyAlignment="1">
      <alignment horizontal="left"/>
    </xf>
    <xf numFmtId="164" fontId="4" fillId="0" borderId="0" xfId="0" applyAlignment="1">
      <alignment/>
    </xf>
    <xf numFmtId="164" fontId="3" fillId="0" borderId="0" xfId="0" applyAlignment="1">
      <alignment/>
    </xf>
    <xf numFmtId="164" fontId="1" fillId="2" borderId="0" xfId="0" applyAlignment="1">
      <alignment/>
    </xf>
    <xf numFmtId="164" fontId="1" fillId="3" borderId="0" xfId="0" applyAlignment="1">
      <alignment/>
    </xf>
    <xf numFmtId="165" fontId="1" fillId="4" borderId="0" xfId="0" applyAlignment="1">
      <alignment/>
    </xf>
    <xf numFmtId="166" fontId="1" fillId="4" borderId="0" xfId="0" applyAlignment="1">
      <alignment/>
    </xf>
    <xf numFmtId="164" fontId="1" fillId="2" borderId="0" xfId="0" applyAlignment="1">
      <alignment/>
    </xf>
    <xf numFmtId="167" fontId="1" fillId="4" borderId="0" xfId="0" applyAlignment="1">
      <alignment/>
    </xf>
    <xf numFmtId="168" fontId="1" fillId="4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00"/>
      <rgbColor rgb="00FF9900"/>
      <rgbColor rgb="00FF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25">
      <selection activeCell="L20" sqref="L20"/>
    </sheetView>
  </sheetViews>
  <sheetFormatPr defaultColWidth="11.421875" defaultRowHeight="12.75"/>
  <cols>
    <col min="1" max="1" width="1.7109375" style="0" customWidth="1"/>
    <col min="2" max="5" width="9.140625" style="0" customWidth="1"/>
    <col min="6" max="6" width="12.421875" style="0" customWidth="1"/>
    <col min="7" max="7" width="1.7109375" style="0" customWidth="1"/>
    <col min="8" max="256" width="9.140625" style="0" customWidth="1"/>
  </cols>
  <sheetData>
    <row r="1" spans="1:7" ht="11.25">
      <c r="A1" s="1"/>
      <c r="F1" s="1"/>
      <c r="G1" s="1"/>
    </row>
    <row r="2" spans="1:12" ht="11.25">
      <c r="A2" s="1"/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ht="11.25">
      <c r="A3" s="1"/>
      <c r="B3" s="5" t="s">
        <v>1</v>
      </c>
      <c r="C3" s="6"/>
      <c r="D3" s="6"/>
      <c r="E3" s="6"/>
      <c r="F3" s="6"/>
      <c r="G3" s="6"/>
      <c r="H3" s="6"/>
      <c r="I3" s="6"/>
      <c r="J3" s="6"/>
      <c r="K3" s="6"/>
      <c r="L3" s="7"/>
    </row>
    <row r="4" spans="1:12" ht="11.25">
      <c r="A4" s="8"/>
      <c r="B4" s="9" t="s">
        <v>2</v>
      </c>
      <c r="C4" s="10"/>
      <c r="D4" s="10"/>
      <c r="E4" s="10"/>
      <c r="F4" s="11"/>
      <c r="G4" s="11"/>
      <c r="H4" s="11"/>
      <c r="I4" s="11"/>
      <c r="J4" s="11"/>
      <c r="K4" s="11"/>
      <c r="L4" s="12"/>
    </row>
    <row r="5" spans="1:7" ht="11.25">
      <c r="A5" s="1"/>
      <c r="F5" s="1"/>
      <c r="G5" s="1"/>
    </row>
    <row r="6" spans="1:8" ht="11.25">
      <c r="A6" s="1"/>
      <c r="B6" s="13" t="s">
        <v>3</v>
      </c>
      <c r="C6" s="1"/>
      <c r="D6" s="1"/>
      <c r="E6" s="1"/>
      <c r="F6" s="1"/>
      <c r="G6" s="1"/>
      <c r="H6" s="13" t="s">
        <v>4</v>
      </c>
    </row>
    <row r="7" spans="1:8" ht="11.25">
      <c r="A7" s="1"/>
      <c r="B7" s="14" t="s">
        <v>5</v>
      </c>
      <c r="C7" s="1"/>
      <c r="D7" s="1"/>
      <c r="E7" s="1"/>
      <c r="F7" s="1"/>
      <c r="G7" s="1"/>
      <c r="H7" s="13"/>
    </row>
    <row r="8" spans="1:12" ht="11.25">
      <c r="A8" s="1"/>
      <c r="B8" s="1" t="s">
        <v>6</v>
      </c>
      <c r="C8" s="1"/>
      <c r="D8" s="1"/>
      <c r="E8" s="1" t="s">
        <v>7</v>
      </c>
      <c r="F8" s="15">
        <v>8</v>
      </c>
      <c r="G8" s="1"/>
      <c r="H8" s="1" t="s">
        <v>8</v>
      </c>
      <c r="K8" s="1" t="s">
        <v>9</v>
      </c>
      <c r="L8" s="16">
        <v>2000</v>
      </c>
    </row>
    <row r="9" spans="1:12" ht="11.25">
      <c r="A9" s="1"/>
      <c r="B9" s="1" t="s">
        <v>10</v>
      </c>
      <c r="C9" s="1"/>
      <c r="D9" s="1"/>
      <c r="E9" s="1" t="s">
        <v>11</v>
      </c>
      <c r="F9" s="15">
        <v>2900</v>
      </c>
      <c r="G9" s="1"/>
      <c r="H9" s="1" t="s">
        <v>12</v>
      </c>
      <c r="K9" s="1" t="s">
        <v>13</v>
      </c>
      <c r="L9" s="16">
        <v>400</v>
      </c>
    </row>
    <row r="10" spans="1:12" ht="11.25">
      <c r="A10" s="1"/>
      <c r="B10" s="1" t="s">
        <v>14</v>
      </c>
      <c r="C10" s="1"/>
      <c r="D10" s="1"/>
      <c r="E10" s="1" t="s">
        <v>15</v>
      </c>
      <c r="F10" s="15">
        <v>10</v>
      </c>
      <c r="G10" s="1"/>
      <c r="H10" s="1" t="s">
        <v>16</v>
      </c>
      <c r="K10" s="1" t="s">
        <v>17</v>
      </c>
      <c r="L10" s="16">
        <v>0.9</v>
      </c>
    </row>
    <row r="11" spans="1:12" ht="11.25">
      <c r="A11" s="1"/>
      <c r="B11" s="1" t="s">
        <v>18</v>
      </c>
      <c r="C11" s="1"/>
      <c r="D11" s="1"/>
      <c r="E11" s="1" t="s">
        <v>19</v>
      </c>
      <c r="F11" s="15">
        <v>20</v>
      </c>
      <c r="G11" s="1"/>
      <c r="H11" s="1" t="s">
        <v>20</v>
      </c>
      <c r="K11" s="1" t="s">
        <v>21</v>
      </c>
      <c r="L11" s="16">
        <v>0.9</v>
      </c>
    </row>
    <row r="12" spans="1:12" ht="11.25">
      <c r="A12" s="1"/>
      <c r="B12" s="1" t="s">
        <v>22</v>
      </c>
      <c r="C12" s="1"/>
      <c r="D12" s="1"/>
      <c r="E12" s="1" t="s">
        <v>23</v>
      </c>
      <c r="F12" s="15">
        <v>30000</v>
      </c>
      <c r="G12" s="1"/>
      <c r="H12" s="1" t="s">
        <v>24</v>
      </c>
      <c r="K12" s="1" t="s">
        <v>25</v>
      </c>
      <c r="L12" s="16">
        <v>0.3</v>
      </c>
    </row>
    <row r="13" spans="1:12" ht="11.25">
      <c r="A13" s="1"/>
      <c r="B13" s="1" t="s">
        <v>26</v>
      </c>
      <c r="C13" s="1"/>
      <c r="D13" s="1"/>
      <c r="E13" s="1" t="s">
        <v>27</v>
      </c>
      <c r="F13" s="15">
        <v>5000</v>
      </c>
      <c r="G13" s="1"/>
      <c r="H13" s="1" t="s">
        <v>28</v>
      </c>
      <c r="K13" s="1" t="s">
        <v>29</v>
      </c>
      <c r="L13" s="16">
        <v>2</v>
      </c>
    </row>
    <row r="14" spans="1:7" ht="11.25">
      <c r="A14" s="1"/>
      <c r="B14" s="1" t="s">
        <v>30</v>
      </c>
      <c r="E14" s="1" t="s">
        <v>31</v>
      </c>
      <c r="F14" s="15">
        <v>40</v>
      </c>
      <c r="G14" s="1"/>
    </row>
    <row r="15" spans="1:7" ht="11.25">
      <c r="A15" s="1"/>
      <c r="F15" s="1"/>
      <c r="G15" s="1"/>
    </row>
    <row r="16" spans="1:7" ht="11.25">
      <c r="A16" s="1"/>
      <c r="F16" s="1"/>
      <c r="G16" s="1"/>
    </row>
    <row r="17" spans="1:8" ht="11.25">
      <c r="A17" s="1"/>
      <c r="B17" s="13" t="s">
        <v>32</v>
      </c>
      <c r="F17" s="1"/>
      <c r="G17" s="1"/>
      <c r="H17" s="13" t="s">
        <v>33</v>
      </c>
    </row>
    <row r="18" spans="1:8" ht="11.25">
      <c r="A18" s="1"/>
      <c r="B18" s="13"/>
      <c r="F18" s="1"/>
      <c r="G18" s="1"/>
      <c r="H18" s="13"/>
    </row>
    <row r="19" spans="1:8" ht="11.25">
      <c r="A19" s="1"/>
      <c r="B19" s="1" t="s">
        <v>34</v>
      </c>
      <c r="E19" s="1" t="s">
        <v>35</v>
      </c>
      <c r="F19" s="17">
        <f>((F9*F13)/(F9+F13))/(2*PI()*F11)</f>
        <v>0</v>
      </c>
      <c r="G19" s="1"/>
      <c r="H19" s="1" t="s">
        <v>36</v>
      </c>
    </row>
    <row r="20" spans="1:12" ht="11.25">
      <c r="A20" s="1"/>
      <c r="B20" s="1" t="s">
        <v>37</v>
      </c>
      <c r="E20" s="1" t="s">
        <v>38</v>
      </c>
      <c r="F20" s="17">
        <f>(F9+F13)/(2*PI()*F12)</f>
        <v>0</v>
      </c>
      <c r="G20" s="1"/>
      <c r="I20" s="1" t="s">
        <v>39</v>
      </c>
      <c r="K20" s="1" t="s">
        <v>40</v>
      </c>
      <c r="L20" s="18">
        <f>F10/(0.00000444*F11*L11*L12*L13*L8)</f>
        <v>0</v>
      </c>
    </row>
    <row r="21" spans="1:7" ht="11.25">
      <c r="A21" s="1"/>
      <c r="B21" s="1" t="s">
        <v>41</v>
      </c>
      <c r="E21" s="1" t="s">
        <v>42</v>
      </c>
      <c r="F21" s="18">
        <f>SQRT(L10*F9/F8)</f>
        <v>0</v>
      </c>
      <c r="G21" s="1"/>
    </row>
    <row r="22" spans="1:7" ht="11.25">
      <c r="A22" s="1"/>
      <c r="F22" s="1"/>
      <c r="G22" s="1"/>
    </row>
    <row r="23" spans="1:7" ht="11.25">
      <c r="A23" s="1"/>
      <c r="F23" s="1"/>
      <c r="G23" s="1"/>
    </row>
    <row r="24" spans="1:7" ht="11.25">
      <c r="A24" s="1"/>
      <c r="F24" s="1"/>
      <c r="G24" s="1"/>
    </row>
    <row r="25" spans="1:8" ht="11.25">
      <c r="A25" s="1"/>
      <c r="B25" s="13" t="s">
        <v>43</v>
      </c>
      <c r="C25" s="13"/>
      <c r="F25" s="1"/>
      <c r="G25" s="1"/>
      <c r="H25" s="13" t="s">
        <v>44</v>
      </c>
    </row>
    <row r="26" spans="1:8" ht="11.25">
      <c r="A26" s="1"/>
      <c r="B26" s="14" t="s">
        <v>45</v>
      </c>
      <c r="C26" s="13"/>
      <c r="F26" s="1"/>
      <c r="G26" s="1"/>
      <c r="H26" s="13"/>
    </row>
    <row r="27" spans="1:12" ht="11.25">
      <c r="A27" s="1"/>
      <c r="B27" s="1" t="s">
        <v>46</v>
      </c>
      <c r="E27" s="1" t="s">
        <v>47</v>
      </c>
      <c r="F27" s="19">
        <f>2.5*1.8</f>
        <v>0</v>
      </c>
      <c r="G27" s="1"/>
      <c r="H27" s="1" t="s">
        <v>48</v>
      </c>
      <c r="K27" s="1" t="s">
        <v>49</v>
      </c>
      <c r="L27" s="20">
        <f>8920*SQRT((F19*F28/(L11*L9*F27)))</f>
        <v>0</v>
      </c>
    </row>
    <row r="28" spans="1:12" ht="11.25">
      <c r="A28" s="1"/>
      <c r="B28" s="1" t="s">
        <v>50</v>
      </c>
      <c r="E28" s="1" t="s">
        <v>51</v>
      </c>
      <c r="F28" s="15">
        <v>18</v>
      </c>
      <c r="G28" s="1"/>
      <c r="H28" s="1" t="s">
        <v>52</v>
      </c>
      <c r="K28" s="1" t="s">
        <v>53</v>
      </c>
      <c r="L28" s="20">
        <f>L27/F21</f>
        <v>0</v>
      </c>
    </row>
    <row r="29" spans="1:7" ht="11.25">
      <c r="A29" s="1"/>
      <c r="B29" s="1" t="s">
        <v>54</v>
      </c>
      <c r="E29" s="1" t="s">
        <v>55</v>
      </c>
      <c r="F29" s="15">
        <v>10</v>
      </c>
      <c r="G29" s="1"/>
    </row>
    <row r="30" spans="1:7" ht="11.25">
      <c r="A30" s="1"/>
      <c r="F30" s="1"/>
      <c r="G30" s="1"/>
    </row>
    <row r="31" spans="1:7" ht="11.25">
      <c r="A31" s="1"/>
      <c r="F31" s="1"/>
      <c r="G31" s="1"/>
    </row>
    <row r="32" spans="1:7" ht="11.25">
      <c r="A32" s="1"/>
      <c r="F32" s="1"/>
      <c r="G32" s="1"/>
    </row>
    <row r="33" spans="1:8" ht="11.25">
      <c r="A33" s="1"/>
      <c r="B33" s="13" t="s">
        <v>56</v>
      </c>
      <c r="F33" s="1"/>
      <c r="G33" s="1"/>
      <c r="H33" s="13" t="s">
        <v>57</v>
      </c>
    </row>
    <row r="34" spans="1:7" ht="11.25">
      <c r="A34" s="1"/>
      <c r="F34" s="1"/>
      <c r="G34" s="1"/>
    </row>
    <row r="35" spans="1:12" ht="11.25">
      <c r="A35" s="1"/>
      <c r="B35" s="1" t="s">
        <v>58</v>
      </c>
      <c r="E35" s="1" t="s">
        <v>59</v>
      </c>
      <c r="F35" s="15">
        <v>4000</v>
      </c>
      <c r="G35" s="1"/>
      <c r="H35" s="1" t="s">
        <v>60</v>
      </c>
      <c r="K35" s="1" t="s">
        <v>61</v>
      </c>
      <c r="L35" s="17">
        <f>F35*F35*F27*L11*L9/(8.92*8.92*1000000*F28)</f>
        <v>0</v>
      </c>
    </row>
    <row r="36" spans="1:12" ht="11.25">
      <c r="A36" s="1"/>
      <c r="B36" s="1" t="s">
        <v>62</v>
      </c>
      <c r="E36" s="1" t="s">
        <v>63</v>
      </c>
      <c r="F36" s="15">
        <v>220</v>
      </c>
      <c r="G36" s="1"/>
      <c r="H36" s="1" t="s">
        <v>64</v>
      </c>
      <c r="K36" s="1" t="s">
        <v>65</v>
      </c>
      <c r="L36" s="17">
        <f>0.0000000114*F29*F35*F35*(F39+F38/3)/F37</f>
        <v>0</v>
      </c>
    </row>
    <row r="37" spans="1:12" ht="11.25">
      <c r="A37" s="1"/>
      <c r="B37" s="1" t="s">
        <v>66</v>
      </c>
      <c r="E37" s="1" t="s">
        <v>67</v>
      </c>
      <c r="F37" s="15">
        <v>4.5</v>
      </c>
      <c r="G37" s="1"/>
      <c r="H37" s="1" t="s">
        <v>68</v>
      </c>
      <c r="K37" s="1" t="s">
        <v>69</v>
      </c>
      <c r="L37" s="17">
        <f>F8*F35*F35/(F36*F36*L10)</f>
        <v>0</v>
      </c>
    </row>
    <row r="38" spans="1:7" ht="11.25">
      <c r="A38" s="1"/>
      <c r="B38" s="1" t="s">
        <v>70</v>
      </c>
      <c r="E38" s="1" t="s">
        <v>71</v>
      </c>
      <c r="F38" s="15">
        <v>0.5</v>
      </c>
      <c r="G38" s="1"/>
    </row>
    <row r="39" spans="1:8" ht="11.25">
      <c r="A39" s="1"/>
      <c r="B39" s="1" t="s">
        <v>72</v>
      </c>
      <c r="E39" s="1" t="s">
        <v>73</v>
      </c>
      <c r="F39" s="15">
        <v>0.1</v>
      </c>
      <c r="G39" s="1"/>
      <c r="H39" s="1" t="s">
        <v>74</v>
      </c>
    </row>
    <row r="40" spans="1:12" ht="11.25">
      <c r="A40" s="1"/>
      <c r="F40" s="1"/>
      <c r="G40" s="1"/>
      <c r="K40" s="1" t="s">
        <v>75</v>
      </c>
      <c r="L40" s="17">
        <f>0.00000000283*F29*F35*F35*(2*F39+F38/3)/F37</f>
        <v>0</v>
      </c>
    </row>
    <row r="41" spans="1:7" ht="11.25">
      <c r="A41" s="1"/>
      <c r="F41" s="1"/>
      <c r="G41" s="1"/>
    </row>
    <row r="42" spans="1:7" ht="11.25">
      <c r="A42" s="1"/>
      <c r="F42" s="1"/>
      <c r="G42" s="1"/>
    </row>
    <row r="43" spans="1:8" ht="11.25">
      <c r="A43" s="1"/>
      <c r="B43" s="13" t="s">
        <v>76</v>
      </c>
      <c r="F43" s="13" t="s">
        <v>77</v>
      </c>
      <c r="G43" s="1"/>
      <c r="H43" s="13" t="s">
        <v>78</v>
      </c>
    </row>
    <row r="44" spans="1:12" ht="11.25">
      <c r="A44" s="1"/>
      <c r="B44" s="1" t="s">
        <v>79</v>
      </c>
      <c r="E44" s="18">
        <f>2*SQRT(SQRT(F10/F8)/(PI()*L13))</f>
        <v>0</v>
      </c>
      <c r="F44" s="15">
        <v>1</v>
      </c>
      <c r="G44" s="1"/>
      <c r="H44" s="1" t="s">
        <v>80</v>
      </c>
      <c r="K44" s="1" t="s">
        <v>81</v>
      </c>
      <c r="L44" s="18">
        <f>(F36*F29/100)/(56*PI()*F44*F44/4)</f>
        <v>0</v>
      </c>
    </row>
    <row r="45" spans="1:12" ht="11.25">
      <c r="A45" s="1"/>
      <c r="B45" s="1" t="s">
        <v>82</v>
      </c>
      <c r="E45" s="18">
        <f>2*SQRT((0.001*F14+SQRT(F10/F8)/F21)/(PI()*L13))</f>
        <v>0</v>
      </c>
      <c r="F45" s="15">
        <v>0.3</v>
      </c>
      <c r="G45" s="1"/>
      <c r="H45" s="1" t="s">
        <v>83</v>
      </c>
      <c r="K45" s="1" t="s">
        <v>84</v>
      </c>
      <c r="L45" s="21">
        <f>(F29*F35/100)/(56*F45*F45/4)</f>
        <v>0</v>
      </c>
    </row>
    <row r="46" spans="1:12" ht="11.25">
      <c r="A46" s="1"/>
      <c r="F46" s="1"/>
      <c r="G46" s="1"/>
      <c r="H46" s="1" t="s">
        <v>85</v>
      </c>
      <c r="K46" s="1" t="s">
        <v>86</v>
      </c>
      <c r="L46" s="18">
        <f>F9/((F9+L45)+L44*F21*F21)</f>
        <v>0</v>
      </c>
    </row>
    <row r="47" spans="1:12" ht="11.25">
      <c r="A47" s="1"/>
      <c r="F47" s="1"/>
      <c r="G47" s="1"/>
      <c r="H47" s="1" t="s">
        <v>87</v>
      </c>
      <c r="K47" s="1" t="s">
        <v>88</v>
      </c>
      <c r="L47" s="18">
        <f>(F35*F45*F45*PI()/4+F36*F44*F44/4)/(100*L12)</f>
        <v>0</v>
      </c>
    </row>
  </sheetData>
  <printOptions/>
  <pageMargins left="0.7875" right="0.7875" top="0.7875" bottom="0.7875" header="0.5" footer="0.5"/>
  <pageSetup cellComments="asDisplayed" horizontalDpi="300" verticalDpi="3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1.25"/>
    <row r="2" ht="11.2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1.25"/>
    <row r="2" ht="11.2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Jasiu</dc:creator>
  <cp:keywords/>
  <dc:description/>
  <cp:lastModifiedBy>Jasiu</cp:lastModifiedBy>
  <cp:lastPrinted>2002-06-10T05:46:35Z</cp:lastPrinted>
  <dcterms:created xsi:type="dcterms:W3CDTF">2000-04-09T09:37:01Z</dcterms:created>
  <dcterms:modified xsi:type="dcterms:W3CDTF">2002-06-22T04:44:56Z</dcterms:modified>
  <cp:category/>
  <cp:version/>
  <cp:contentType/>
  <cp:contentStatus/>
  <cp:revision>1</cp:revision>
</cp:coreProperties>
</file>